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ENRCAD\CLIENTS\SEMGEMA\bruyères\"/>
    </mc:Choice>
  </mc:AlternateContent>
  <bookViews>
    <workbookView xWindow="0" yWindow="0" windowWidth="19180" windowHeight="6420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4" i="1"/>
  <c r="Q9" i="1" l="1"/>
  <c r="N11" i="1" l="1"/>
  <c r="N10" i="1"/>
  <c r="N9" i="1"/>
  <c r="N5" i="1"/>
  <c r="N6" i="1"/>
  <c r="N4" i="1"/>
  <c r="Q4" i="1" s="1"/>
  <c r="R4" i="1" s="1"/>
  <c r="S4" i="1" s="1"/>
  <c r="O9" i="1" l="1"/>
  <c r="P9" i="1" s="1"/>
</calcChain>
</file>

<file path=xl/sharedStrings.xml><?xml version="1.0" encoding="utf-8"?>
<sst xmlns="http://schemas.openxmlformats.org/spreadsheetml/2006/main" count="44" uniqueCount="31">
  <si>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</si>
  <si>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</si>
  <si>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</si>
  <si>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</si>
  <si>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</si>
  <si>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</si>
  <si>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</si>
  <si>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</si>
  <si>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</si>
  <si>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</si>
  <si>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</si>
  <si>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</si>
  <si>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conso</t>
  </si>
  <si>
    <t>DJU</t>
  </si>
  <si>
    <t>BRUYERES</t>
  </si>
  <si>
    <t>DJU réel</t>
  </si>
  <si>
    <t>CH (MWh)</t>
  </si>
  <si>
    <t>URF ECS</t>
  </si>
  <si>
    <t>I</t>
  </si>
  <si>
    <t>CP</t>
  </si>
  <si>
    <t>Conso (2300 DJU)</t>
  </si>
  <si>
    <t>URF CH</t>
  </si>
  <si>
    <t>COEF URF CH</t>
  </si>
  <si>
    <t>COEF URF ECS</t>
  </si>
  <si>
    <t>ECS (M3)</t>
  </si>
  <si>
    <t>Total conso M3</t>
  </si>
  <si>
    <t>Conso ECS (MWh)</t>
  </si>
  <si>
    <t>Puissance Souscrite (kW)</t>
  </si>
  <si>
    <t>Puissance soucrite (kW)</t>
  </si>
  <si>
    <t>Conso moy (MWh)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</si>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</sst>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38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3:S6" totalsRowShown="0" headerRowDxfId="37">
  <autoFilter ref="A3:S6"/>
  <tableColumns count="19">
    <tableColumn id="1" name="Année" dataDxfId="36"/>
    <tableColumn id="2" name="Janvier" dataDxfId="35"/>
    <tableColumn id="3" name="février" dataDxfId="34"/>
    <tableColumn id="4" name="Mars" dataDxfId="33"/>
    <tableColumn id="5" name="Avril" dataDxfId="32"/>
    <tableColumn id="6" name="Mai" dataDxfId="31"/>
    <tableColumn id="7" name="Juin" dataDxfId="30"/>
    <tableColumn id="8" name="Juillet" dataDxfId="29"/>
    <tableColumn id="9" name="Août" dataDxfId="28"/>
    <tableColumn id="10" name="Septembre" dataDxfId="27"/>
    <tableColumn id="11" name="Octobre" dataDxfId="26"/>
    <tableColumn id="12" name="Novembre" dataDxfId="25"/>
    <tableColumn id="13" name="Décembre" dataDxfId="24"/>
    <tableColumn id="14" name="Total conso" dataDxfId="23">
      <calculatedColumnFormula>SUM(B4:M4)</calculatedColumnFormula>
    </tableColumn>
    <tableColumn id="15" name="DJU réel" dataDxfId="22"/>
    <tableColumn id="16" name="Conso (2300 DJU)" dataDxfId="21">
      <calculatedColumnFormula>(N4/O4)*$B$15</calculatedColumnFormula>
    </tableColumn>
    <tableColumn id="17" name="Conso moy (MWh)" dataDxfId="20">
      <calculatedColumnFormula>AVERAGE(Tableau1[Conso (2300 DJU)])</calculatedColumnFormula>
    </tableColumn>
    <tableColumn id="18" name="Puissance soucrite (kW)" dataDxfId="19">
      <calculatedColumnFormula>((Tableau1[[#This Row],[Conso moy (MWh)]]*25)/(24*$B$15*$B$13))*1000</calculatedColumnFormula>
    </tableColumn>
    <tableColumn id="20" name="URF CH" dataDxfId="18">
      <calculatedColumnFormula>Tableau1[[#This Row],[Puissance soucrite (kW)]]*$B$16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8:Q11" totalsRowShown="0" headerRowDxfId="17">
  <autoFilter ref="A8:Q11"/>
  <tableColumns count="17">
    <tableColumn id="1" name="Année" dataDxfId="16"/>
    <tableColumn id="2" name="Janvier" dataDxfId="15"/>
    <tableColumn id="3" name="février" dataDxfId="14"/>
    <tableColumn id="4" name="Mars" dataDxfId="13"/>
    <tableColumn id="5" name="Avril" dataDxfId="12"/>
    <tableColumn id="6" name="Mai" dataDxfId="11"/>
    <tableColumn id="7" name="Juin" dataDxfId="10"/>
    <tableColumn id="8" name="Juillet" dataDxfId="9"/>
    <tableColumn id="9" name="Août" dataDxfId="8"/>
    <tableColumn id="10" name="Septembre" dataDxfId="7"/>
    <tableColumn id="11" name="Octobre" dataDxfId="6"/>
    <tableColumn id="12" name="Novembre" dataDxfId="5"/>
    <tableColumn id="13" name="Décembre" dataDxfId="4"/>
    <tableColumn id="14" name="Total conso M3" dataDxfId="3">
      <calculatedColumnFormula>SUM(B9:M9)</calculatedColumnFormula>
    </tableColumn>
    <tableColumn id="15" name="Conso ECS (MWh)" dataDxfId="2">
      <calculatedColumnFormula>AVERAGE(Tableau2[Total conso M3])*0.09</calculatedColumnFormula>
    </tableColumn>
    <tableColumn id="16" name="Puissance Souscrite (kW)" dataDxfId="1">
      <calculatedColumnFormula>(Tableau2[[#This Row],[Conso ECS (MWh)]]/(365*$B$14))*1000</calculatedColumnFormula>
    </tableColumn>
    <tableColumn id="17" name="URF ECS" dataDxfId="0">
      <calculatedColumnFormula>Tableau2[[#This Row],[Puissance Souscrite (kW)]]*$B$17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zoomScale="60" zoomScaleNormal="60" workbookViewId="0">
      <selection activeCell="G18" sqref="G18"/>
    </sheetView>
  </sheetViews>
  <sheetFormatPr baseColWidth="10" defaultRowHeight="14.5" x14ac:dyDescent="0.35"/>
  <cols>
    <col min="1" max="1" width="12.1796875" customWidth="1"/>
    <col min="10" max="10" width="13.453125" customWidth="1"/>
    <col min="12" max="12" width="13.1796875" customWidth="1"/>
    <col min="13" max="13" width="13" customWidth="1"/>
    <col min="14" max="14" width="21.7265625" bestFit="1" customWidth="1"/>
    <col min="15" max="15" width="15.54296875" customWidth="1"/>
    <col min="16" max="16" width="32.453125" customWidth="1"/>
    <col min="17" max="17" width="22.7265625" customWidth="1"/>
    <col min="18" max="18" width="36.26953125" bestFit="1" customWidth="1"/>
  </cols>
  <sheetData>
    <row r="1" spans="1:19" ht="18.5" x14ac:dyDescent="0.4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9" ht="18.5" x14ac:dyDescent="0.45">
      <c r="B2" s="7" t="s">
        <v>16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9" s="1" customFormat="1" x14ac:dyDescent="0.35">
      <c r="A3" s="1" t="s">
        <v>30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15</v>
      </c>
      <c r="P3" s="1" t="s">
        <v>20</v>
      </c>
      <c r="Q3" s="1" t="s">
        <v>29</v>
      </c>
      <c r="R3" s="1" t="s">
        <v>28</v>
      </c>
      <c r="S3" s="1" t="s">
        <v>21</v>
      </c>
    </row>
    <row r="4" spans="1:19" x14ac:dyDescent="0.35">
      <c r="A4" s="5">
        <v>2017</v>
      </c>
      <c r="B4" s="4">
        <v>72</v>
      </c>
      <c r="C4" s="4">
        <v>44</v>
      </c>
      <c r="D4" s="4">
        <v>34</v>
      </c>
      <c r="E4" s="4">
        <v>26</v>
      </c>
      <c r="F4" s="4">
        <v>11</v>
      </c>
      <c r="G4" s="4">
        <v>2</v>
      </c>
      <c r="H4" s="4">
        <v>1</v>
      </c>
      <c r="I4" s="4">
        <v>2</v>
      </c>
      <c r="J4" s="4">
        <v>10</v>
      </c>
      <c r="K4" s="4">
        <v>18</v>
      </c>
      <c r="L4" s="4">
        <v>43</v>
      </c>
      <c r="M4" s="4">
        <v>52</v>
      </c>
      <c r="N4" s="4">
        <f>SUM(B4:M4)</f>
        <v>315</v>
      </c>
      <c r="O4" s="4">
        <v>2235</v>
      </c>
      <c r="P4" s="3">
        <f t="shared" ref="P4:P6" si="0">(N4/O4)*$B$15</f>
        <v>350.93959731543623</v>
      </c>
      <c r="Q4" s="4">
        <f>AVERAGE(Tableau1[Conso (2300 DJU)])</f>
        <v>343.86412068199797</v>
      </c>
      <c r="R4" s="3">
        <f>((Tableau1[[#This Row],[Conso moy (MWh)]]*25)/(24*$B$15*$B$13))*1000</f>
        <v>159.83569494738117</v>
      </c>
      <c r="S4" s="4">
        <f>Tableau1[[#This Row],[Puissance soucrite (kW)]]*$B$16</f>
        <v>655.32634928426273</v>
      </c>
    </row>
    <row r="5" spans="1:19" x14ac:dyDescent="0.35">
      <c r="A5" s="5">
        <v>2018</v>
      </c>
      <c r="B5" s="4">
        <v>53</v>
      </c>
      <c r="C5" s="4">
        <v>60</v>
      </c>
      <c r="D5" s="4">
        <v>44</v>
      </c>
      <c r="E5" s="4">
        <v>20</v>
      </c>
      <c r="F5" s="4">
        <v>12</v>
      </c>
      <c r="G5" s="4">
        <v>2</v>
      </c>
      <c r="H5" s="4">
        <v>0</v>
      </c>
      <c r="I5" s="4">
        <v>1</v>
      </c>
      <c r="J5" s="4">
        <v>5</v>
      </c>
      <c r="K5" s="4">
        <v>19</v>
      </c>
      <c r="L5" s="4">
        <v>43</v>
      </c>
      <c r="M5" s="4">
        <v>52</v>
      </c>
      <c r="N5" s="4">
        <f t="shared" ref="N5:N6" si="1">SUM(B5:M5)</f>
        <v>311</v>
      </c>
      <c r="O5" s="4">
        <v>2277</v>
      </c>
      <c r="P5" s="3">
        <f t="shared" si="0"/>
        <v>340.09222661396575</v>
      </c>
      <c r="Q5" s="4"/>
      <c r="R5" s="2"/>
      <c r="S5" s="4"/>
    </row>
    <row r="6" spans="1:19" x14ac:dyDescent="0.35">
      <c r="A6" s="5">
        <v>2019</v>
      </c>
      <c r="B6" s="4">
        <v>58</v>
      </c>
      <c r="C6" s="4">
        <v>44</v>
      </c>
      <c r="D6" s="4">
        <v>34</v>
      </c>
      <c r="E6" s="4">
        <v>25</v>
      </c>
      <c r="F6" s="4">
        <v>17</v>
      </c>
      <c r="G6" s="4">
        <v>0</v>
      </c>
      <c r="H6" s="4">
        <v>5</v>
      </c>
      <c r="I6" s="4">
        <v>0</v>
      </c>
      <c r="J6" s="4">
        <v>4</v>
      </c>
      <c r="K6" s="4">
        <v>23</v>
      </c>
      <c r="L6" s="4">
        <v>43</v>
      </c>
      <c r="M6" s="4">
        <v>52</v>
      </c>
      <c r="N6" s="4">
        <f t="shared" si="1"/>
        <v>305</v>
      </c>
      <c r="O6" s="4">
        <v>2230</v>
      </c>
      <c r="P6" s="3">
        <f t="shared" si="0"/>
        <v>340.56053811659194</v>
      </c>
      <c r="Q6" s="4"/>
      <c r="R6" s="2"/>
      <c r="S6" s="4"/>
    </row>
    <row r="7" spans="1:19" ht="18.5" x14ac:dyDescent="0.45">
      <c r="B7" s="7" t="s">
        <v>24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9" s="1" customFormat="1" x14ac:dyDescent="0.35">
      <c r="A8" s="1" t="s">
        <v>30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  <c r="M8" s="1" t="s">
        <v>11</v>
      </c>
      <c r="N8" s="1" t="s">
        <v>25</v>
      </c>
      <c r="O8" s="1" t="s">
        <v>26</v>
      </c>
      <c r="P8" s="1" t="s">
        <v>27</v>
      </c>
      <c r="Q8" s="1" t="s">
        <v>17</v>
      </c>
    </row>
    <row r="9" spans="1:19" x14ac:dyDescent="0.35">
      <c r="A9" s="5">
        <v>2017</v>
      </c>
      <c r="B9" s="4">
        <v>126</v>
      </c>
      <c r="C9" s="4">
        <v>112</v>
      </c>
      <c r="D9" s="4">
        <v>104</v>
      </c>
      <c r="E9" s="4">
        <v>107</v>
      </c>
      <c r="F9" s="4">
        <v>82</v>
      </c>
      <c r="G9" s="4">
        <v>59</v>
      </c>
      <c r="H9" s="4">
        <v>58</v>
      </c>
      <c r="I9" s="4">
        <v>46</v>
      </c>
      <c r="J9" s="4">
        <v>69</v>
      </c>
      <c r="K9" s="4">
        <v>93</v>
      </c>
      <c r="L9" s="4">
        <v>103</v>
      </c>
      <c r="M9" s="4">
        <v>101</v>
      </c>
      <c r="N9" s="4">
        <f>SUM(B9:M9)</f>
        <v>1060</v>
      </c>
      <c r="O9" s="4">
        <f>AVERAGE(Tableau2[Total conso M3])*0.09</f>
        <v>95.22</v>
      </c>
      <c r="P9" s="4">
        <f>(Tableau2[[#This Row],[Conso ECS (MWh)]]/(365*$B$14))*1000</f>
        <v>62.410696729370137</v>
      </c>
      <c r="Q9" s="4">
        <f>Tableau2[[#This Row],[Puissance Souscrite (kW)]]*$B$17</f>
        <v>187.23209018811042</v>
      </c>
    </row>
    <row r="10" spans="1:19" x14ac:dyDescent="0.35">
      <c r="A10" s="5">
        <v>2018</v>
      </c>
      <c r="B10" s="4">
        <v>127</v>
      </c>
      <c r="C10" s="4">
        <v>115</v>
      </c>
      <c r="D10" s="4">
        <v>105</v>
      </c>
      <c r="E10" s="4">
        <v>95</v>
      </c>
      <c r="F10" s="4">
        <v>90</v>
      </c>
      <c r="G10" s="4">
        <v>57</v>
      </c>
      <c r="H10" s="4">
        <v>56</v>
      </c>
      <c r="I10" s="4">
        <v>44</v>
      </c>
      <c r="J10" s="4">
        <v>58</v>
      </c>
      <c r="K10" s="4">
        <v>88</v>
      </c>
      <c r="L10" s="4">
        <v>97</v>
      </c>
      <c r="M10" s="4">
        <v>113</v>
      </c>
      <c r="N10" s="4">
        <f t="shared" ref="N10:N11" si="2">SUM(B10:M10)</f>
        <v>1045</v>
      </c>
      <c r="O10" s="4"/>
      <c r="P10" s="4"/>
      <c r="Q10" s="4"/>
    </row>
    <row r="11" spans="1:19" x14ac:dyDescent="0.35">
      <c r="A11" s="5">
        <v>2019</v>
      </c>
      <c r="B11" s="4">
        <v>106</v>
      </c>
      <c r="C11" s="4">
        <v>104</v>
      </c>
      <c r="D11" s="4">
        <v>98</v>
      </c>
      <c r="E11" s="4">
        <v>105</v>
      </c>
      <c r="F11" s="4">
        <v>87</v>
      </c>
      <c r="G11" s="4">
        <v>72</v>
      </c>
      <c r="H11" s="4">
        <v>62</v>
      </c>
      <c r="I11" s="4">
        <v>54</v>
      </c>
      <c r="J11" s="4">
        <v>69</v>
      </c>
      <c r="K11" s="4">
        <v>96</v>
      </c>
      <c r="L11" s="4">
        <v>100</v>
      </c>
      <c r="M11" s="4">
        <v>116</v>
      </c>
      <c r="N11" s="4">
        <f t="shared" si="2"/>
        <v>1069</v>
      </c>
      <c r="O11" s="4"/>
      <c r="P11" s="4"/>
      <c r="Q11" s="4"/>
    </row>
    <row r="12" spans="1:19" ht="18.5" x14ac:dyDescent="0.4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9" x14ac:dyDescent="0.35">
      <c r="A13" t="s">
        <v>18</v>
      </c>
      <c r="B13">
        <v>0.9</v>
      </c>
      <c r="N13" s="4"/>
    </row>
    <row r="14" spans="1:19" x14ac:dyDescent="0.35">
      <c r="A14" t="s">
        <v>19</v>
      </c>
      <c r="B14">
        <v>4.18</v>
      </c>
      <c r="N14" s="4"/>
    </row>
    <row r="15" spans="1:19" x14ac:dyDescent="0.35">
      <c r="A15" t="s">
        <v>13</v>
      </c>
      <c r="B15">
        <v>2490</v>
      </c>
      <c r="N15" s="4"/>
    </row>
    <row r="16" spans="1:19" x14ac:dyDescent="0.35">
      <c r="A16" t="s">
        <v>22</v>
      </c>
      <c r="B16">
        <v>4.0999999999999996</v>
      </c>
    </row>
    <row r="17" spans="1:2" x14ac:dyDescent="0.35">
      <c r="A17" t="s">
        <v>23</v>
      </c>
      <c r="B17">
        <v>3</v>
      </c>
    </row>
  </sheetData>
  <mergeCells count="3">
    <mergeCell ref="B2:N2"/>
    <mergeCell ref="B7:N7"/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hdTapoayi</dc:creator>
  <cp:lastModifiedBy>User</cp:lastModifiedBy>
  <cp:lastPrinted>2021-01-21T17:46:48Z</cp:lastPrinted>
  <dcterms:created xsi:type="dcterms:W3CDTF">2020-12-22T11:22:05Z</dcterms:created>
  <dcterms:modified xsi:type="dcterms:W3CDTF">2021-01-21T17:46:57Z</dcterms:modified>
</cp:coreProperties>
</file>